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28680" yWindow="65416" windowWidth="29040" windowHeight="15840" activeTab="0"/>
  </bookViews>
  <sheets>
    <sheet name="TOOL &quot;CAO LONEN ZZP =&gt;TARIEVEN&quot;" sheetId="2" r:id="rId1"/>
    <sheet name="rekenblad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<sst xmlns="http://schemas.openxmlformats.org/spreadsheetml/2006/main" count="152" uniqueCount="101">
  <si>
    <t>feestdagen</t>
  </si>
  <si>
    <t>resteert</t>
  </si>
  <si>
    <t>bruto maandsalaris</t>
  </si>
  <si>
    <t>%</t>
  </si>
  <si>
    <t>vakantietoeslag</t>
  </si>
  <si>
    <t>LENGTE CONTRACT</t>
  </si>
  <si>
    <t>12 mnd</t>
  </si>
  <si>
    <t>AANTAL UREN/WEEK</t>
  </si>
  <si>
    <t>uit CAO (werknemers)</t>
  </si>
  <si>
    <t>vakantiedagen</t>
  </si>
  <si>
    <t>wkn</t>
  </si>
  <si>
    <t>uur/week</t>
  </si>
  <si>
    <t>uur/dg</t>
  </si>
  <si>
    <r>
      <rPr>
        <b/>
        <sz val="11"/>
        <color theme="1"/>
        <rFont val="Calibri"/>
        <family val="2"/>
        <scheme val="minor"/>
      </rPr>
      <t>AF:</t>
    </r>
    <r>
      <rPr>
        <sz val="11"/>
        <color theme="1"/>
        <rFont val="Calibri"/>
        <family val="2"/>
        <scheme val="minor"/>
      </rPr>
      <t xml:space="preserve"> feestdagen</t>
    </r>
  </si>
  <si>
    <r>
      <rPr>
        <b/>
        <sz val="11"/>
        <color theme="1"/>
        <rFont val="Calibri"/>
        <family val="2"/>
        <scheme val="minor"/>
      </rPr>
      <t>AF:</t>
    </r>
    <r>
      <rPr>
        <sz val="11"/>
        <color theme="1"/>
        <rFont val="Calibri"/>
        <family val="2"/>
        <scheme val="minor"/>
      </rPr>
      <t xml:space="preserve"> divers</t>
    </r>
  </si>
  <si>
    <t>KAAL</t>
  </si>
  <si>
    <t>werkuren in jaar</t>
  </si>
  <si>
    <t>per uur*</t>
  </si>
  <si>
    <r>
      <t xml:space="preserve">overwerk </t>
    </r>
    <r>
      <rPr>
        <i/>
        <sz val="9"/>
        <color theme="1"/>
        <rFont val="Calibri"/>
        <family val="2"/>
      </rPr>
      <t>≤ 10 uur</t>
    </r>
    <r>
      <rPr>
        <i/>
        <sz val="9"/>
        <color theme="1"/>
        <rFont val="Calibri"/>
        <family val="2"/>
        <scheme val="minor"/>
      </rPr>
      <t>(eindigend voor of op 02:00 uur)</t>
    </r>
  </si>
  <si>
    <r>
      <t xml:space="preserve">overwerk </t>
    </r>
    <r>
      <rPr>
        <i/>
        <sz val="9"/>
        <color theme="1"/>
        <rFont val="Calibri"/>
        <family val="2"/>
      </rPr>
      <t>≤ 10 uur</t>
    </r>
    <r>
      <rPr>
        <i/>
        <sz val="9"/>
        <color theme="1"/>
        <rFont val="Calibri"/>
        <family val="2"/>
        <scheme val="minor"/>
      </rPr>
      <t>(eindigend na 02:00 uur)</t>
    </r>
  </si>
  <si>
    <r>
      <t xml:space="preserve">overwerk </t>
    </r>
    <r>
      <rPr>
        <i/>
        <sz val="9"/>
        <color theme="1"/>
        <rFont val="Calibri"/>
        <family val="2"/>
      </rPr>
      <t>≤ 10 uur</t>
    </r>
    <r>
      <rPr>
        <i/>
        <sz val="9"/>
        <color theme="1"/>
        <rFont val="Calibri"/>
        <family val="2"/>
        <scheme val="minor"/>
      </rPr>
      <t>(feestdagen)</t>
    </r>
  </si>
  <si>
    <r>
      <t xml:space="preserve">overwerk </t>
    </r>
    <r>
      <rPr>
        <i/>
        <sz val="9"/>
        <color theme="1"/>
        <rFont val="Calibri"/>
        <family val="2"/>
      </rPr>
      <t>&gt; 10 uur</t>
    </r>
    <r>
      <rPr>
        <i/>
        <sz val="9"/>
        <color theme="1"/>
        <rFont val="Calibri"/>
        <family val="2"/>
        <scheme val="minor"/>
      </rPr>
      <t>(eindigend voor of op 02:00 uur)</t>
    </r>
  </si>
  <si>
    <r>
      <t>overwerk &gt;</t>
    </r>
    <r>
      <rPr>
        <i/>
        <sz val="9"/>
        <color theme="1"/>
        <rFont val="Calibri"/>
        <family val="2"/>
      </rPr>
      <t xml:space="preserve"> 10 uur</t>
    </r>
    <r>
      <rPr>
        <i/>
        <sz val="9"/>
        <color theme="1"/>
        <rFont val="Calibri"/>
        <family val="2"/>
        <scheme val="minor"/>
      </rPr>
      <t>(eindigend na 02:00 uur)</t>
    </r>
  </si>
  <si>
    <r>
      <t>overwerk &gt;</t>
    </r>
    <r>
      <rPr>
        <i/>
        <sz val="9"/>
        <color theme="1"/>
        <rFont val="Calibri"/>
        <family val="2"/>
      </rPr>
      <t xml:space="preserve"> 10 uur</t>
    </r>
    <r>
      <rPr>
        <i/>
        <sz val="9"/>
        <color theme="1"/>
        <rFont val="Calibri"/>
        <family val="2"/>
        <scheme val="minor"/>
      </rPr>
      <t>(feestdagen)</t>
    </r>
  </si>
  <si>
    <t>AANVULLEND i.v.m.</t>
  </si>
  <si>
    <t>UREN</t>
  </si>
  <si>
    <t>D E C L A R A B E L</t>
  </si>
  <si>
    <t>TOESLAG</t>
  </si>
  <si>
    <t>Uren declarabel</t>
  </si>
  <si>
    <r>
      <rPr>
        <b/>
        <sz val="11"/>
        <color theme="1"/>
        <rFont val="Calibri"/>
        <family val="2"/>
        <scheme val="minor"/>
      </rPr>
      <t>AF:</t>
    </r>
    <r>
      <rPr>
        <sz val="11"/>
        <color theme="1"/>
        <rFont val="Calibri"/>
        <family val="2"/>
        <scheme val="minor"/>
      </rPr>
      <t xml:space="preserve"> vakantiedagen</t>
    </r>
  </si>
  <si>
    <t>8 t/m 12 maanden</t>
  </si>
  <si>
    <t>4 t/m 8 maanden</t>
  </si>
  <si>
    <t>3 t/m 12 weken</t>
  </si>
  <si>
    <t>8 t/m 21 dagen</t>
  </si>
  <si>
    <t>1 t/m 7 dagen</t>
  </si>
  <si>
    <t>declarabel v/h totaal aantal uren/jaar</t>
  </si>
  <si>
    <t>Platform ACCT REKENTOOL "cao-lonen naar ZZP-tarieven"</t>
  </si>
  <si>
    <t>op werkdgn</t>
  </si>
  <si>
    <t>niet-verrekenbare kosten</t>
  </si>
  <si>
    <t>per dag**</t>
  </si>
  <si>
    <t>OF:</t>
  </si>
  <si>
    <t>BEPERKTE</t>
  </si>
  <si>
    <t>soc. lasten/a.o.v., ziekte, pensioen e.d.</t>
  </si>
  <si>
    <t>CONTRACT MET BEPERKT</t>
  </si>
  <si>
    <t>minimum</t>
  </si>
  <si>
    <t>per contract</t>
  </si>
  <si>
    <t>t/m</t>
  </si>
  <si>
    <t>uren (een dagdeel)</t>
  </si>
  <si>
    <t>uren (een dag)</t>
  </si>
  <si>
    <t>uren (twee dagen)</t>
  </si>
  <si>
    <t>uren (drie dagen)</t>
  </si>
  <si>
    <t>8 dgn t/m 1 maand</t>
  </si>
  <si>
    <t>1 t/m 6 maanden</t>
  </si>
  <si>
    <t xml:space="preserve">KARAKTERISTIEKEN VAN </t>
  </si>
  <si>
    <t>DE BETREFFENDE CAO</t>
  </si>
  <si>
    <t>Alleen in velden</t>
  </si>
  <si>
    <t>7 t/m 12 maanden</t>
  </si>
  <si>
    <t xml:space="preserve">div. </t>
  </si>
  <si>
    <t>gegevens invullen</t>
  </si>
  <si>
    <t>9 of 10</t>
  </si>
  <si>
    <t>UITKOMST</t>
  </si>
  <si>
    <r>
      <rPr>
        <b/>
        <sz val="11"/>
        <color theme="1"/>
        <rFont val="Calibri"/>
        <family val="2"/>
        <scheme val="minor"/>
      </rPr>
      <t>BIJ</t>
    </r>
    <r>
      <rPr>
        <sz val="11"/>
        <color theme="1"/>
        <rFont val="Calibri"/>
        <family val="2"/>
        <scheme val="minor"/>
      </rPr>
      <t>: eenmalig bedrag p/jaar</t>
    </r>
  </si>
  <si>
    <t xml:space="preserve">  </t>
  </si>
  <si>
    <t>langer dan 12 maanden</t>
  </si>
  <si>
    <t>meer dan</t>
  </si>
  <si>
    <t>&gt;&gt;</t>
  </si>
  <si>
    <t>KARAKTERISTIEKEN VAN DE BETREFFENDE CAO</t>
  </si>
  <si>
    <t xml:space="preserve">Alleen in </t>
  </si>
  <si>
    <t>velden gegevens invullen</t>
  </si>
  <si>
    <t>*</t>
  </si>
  <si>
    <t>**</t>
  </si>
  <si>
    <t>***</t>
  </si>
  <si>
    <t>minimum bedrag</t>
  </si>
  <si>
    <t>t/m 7 dagen</t>
  </si>
  <si>
    <r>
      <t>LENGTE VAN HET CONTRACT</t>
    </r>
    <r>
      <rPr>
        <b/>
        <sz val="11"/>
        <color rgb="FFFF0000"/>
        <rFont val="Calibri"/>
        <family val="2"/>
        <scheme val="minor"/>
      </rPr>
      <t>*</t>
    </r>
  </si>
  <si>
    <r>
      <t>AANTAL UREN DAT WORDT GECONTRACTEERD (PER WEEK)</t>
    </r>
    <r>
      <rPr>
        <b/>
        <sz val="11"/>
        <color rgb="FFFF0000"/>
        <rFont val="Calibri"/>
        <family val="2"/>
        <scheme val="minor"/>
      </rPr>
      <t>*</t>
    </r>
  </si>
  <si>
    <r>
      <t>per uur</t>
    </r>
    <r>
      <rPr>
        <sz val="11"/>
        <color rgb="FFFF0000"/>
        <rFont val="Calibri"/>
        <family val="2"/>
        <scheme val="minor"/>
      </rPr>
      <t>**</t>
    </r>
  </si>
  <si>
    <r>
      <t>per dag</t>
    </r>
    <r>
      <rPr>
        <sz val="11"/>
        <color rgb="FFFF0000"/>
        <rFont val="Calibri"/>
        <family val="2"/>
        <scheme val="minor"/>
      </rPr>
      <t>***</t>
    </r>
  </si>
  <si>
    <t>uur/dag</t>
  </si>
  <si>
    <t>feestdagen op werkdagen</t>
  </si>
  <si>
    <r>
      <rPr>
        <b/>
        <sz val="11"/>
        <color theme="1"/>
        <rFont val="Calibri"/>
        <family val="2"/>
        <scheme val="minor"/>
      </rPr>
      <t>BIJ</t>
    </r>
    <r>
      <rPr>
        <sz val="11"/>
        <color theme="1"/>
        <rFont val="Calibri"/>
        <family val="2"/>
        <scheme val="minor"/>
      </rPr>
      <t>: eenmalig bedrag per jaar</t>
    </r>
  </si>
  <si>
    <t>Declarabele uren</t>
  </si>
  <si>
    <t>dagen</t>
  </si>
  <si>
    <t>r</t>
  </si>
  <si>
    <t>Excl. BTW</t>
  </si>
  <si>
    <t>Excl. BTW, op basis van</t>
  </si>
  <si>
    <t>Wanneer er sprake is van een samenloop van een contract dat een beperkte lengte kent</t>
  </si>
  <si>
    <t>én een beperkt aantal uur per week kent, dan geldt het hoogste tarief</t>
  </si>
  <si>
    <t>REKENTOOL "CAO-LONEN NAAR FAIRE ZZP-TARIEVEN"</t>
  </si>
  <si>
    <t>36/38/40-urige werkweek</t>
  </si>
  <si>
    <t>NA HET INVULLEN VAN DEZE VELDEN STAAN HIERONDER DE UUR-/DAGTARIEVEN VOOR DE BETREFFENDE FUNCTIE MET HET AANTAL JAREN ERVARING ALS BEOOGD</t>
  </si>
  <si>
    <t>FLEXICURITY PRINCIPE: NAARMATE DE ZZP'ER EEN CONTRACT MET MEER ZEKERHEID KAN WORDEN GEBODEN GELDT EEN LAGER TARIEF</t>
  </si>
  <si>
    <t>Hoeveel uur per week worden werknemers in de betreffende cao geacht te werken.</t>
  </si>
  <si>
    <t>Hoeveel van de in de cao benoemde feestdagen vallen op een werkdagen (gemiddeld of in het te begroten jaar).</t>
  </si>
  <si>
    <t>Vul hier het in de cao overeengekomen aantal vakantiedagen in (wettelijk en bovenwettelijk).</t>
  </si>
  <si>
    <t>Vul hier het in de cao overeengekomen aantal ADV-dagen en/of naar werkdagen omgerekende percentuele eindejaarsuitkeringen, andere structurele voorwaarden et cetera in.</t>
  </si>
  <si>
    <t>Vul hier eenmalige (eindejaars)uitkeringen en andere uitkeringen/toeslagen van een vaste bedrag/waarde (bijv. € 1.000,= ongeacht de functie of hoogte van het salaris) in.</t>
  </si>
  <si>
    <t>Vul hier het bruto maandsalaris in uit de schaal die hoort bij de functie van de gewenste zzp'er, en de trede passend bij het beoogde ervaringsniveau.</t>
  </si>
  <si>
    <t>Vul hier het aantal uren in die gemiddeld voor zzp'ers declarabel geacht worden.</t>
  </si>
  <si>
    <r>
      <t>U heeft het voor deze cao en tool juiste gemiddelde aantal uren ingevuld als het hokje  rechts (</t>
    </r>
    <r>
      <rPr>
        <b/>
        <sz val="11"/>
        <color theme="1"/>
        <rFont val="Calibri"/>
        <family val="2"/>
        <scheme val="minor"/>
      </rPr>
      <t>= % niet-declarabele uren</t>
    </r>
    <r>
      <rPr>
        <sz val="11"/>
        <color theme="1"/>
        <rFont val="Calibri"/>
        <family val="2"/>
        <scheme val="minor"/>
      </rPr>
      <t xml:space="preserve">) op of zo dicht mogelijk bij de </t>
    </r>
    <r>
      <rPr>
        <b/>
        <sz val="11"/>
        <color theme="1"/>
        <rFont val="Calibri"/>
        <family val="2"/>
        <scheme val="minor"/>
      </rPr>
      <t xml:space="preserve">17% </t>
    </r>
    <r>
      <rPr>
        <sz val="11"/>
        <color theme="1"/>
        <rFont val="Calibri"/>
        <family val="2"/>
        <scheme val="minor"/>
      </rPr>
      <t>uitkomt</t>
    </r>
  </si>
  <si>
    <r>
      <t xml:space="preserve">Stichting </t>
    </r>
    <r>
      <rPr>
        <b/>
        <sz val="11"/>
        <color rgb="FF2E75B6"/>
        <rFont val="Calibri"/>
        <family val="2"/>
      </rPr>
      <t>Platform Arbeidsmarkt Culturele en Creatieve Toekomst</t>
    </r>
    <r>
      <rPr>
        <sz val="11"/>
        <color rgb="FF2E75B6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in oprichting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</si>
</sst>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2E75B6"/>
      <name val="Calibri"/>
      <family val="2"/>
    </font>
    <font>
      <sz val="11"/>
      <color rgb="FF2E75B6"/>
      <name val="Calibri"/>
      <family val="2"/>
    </font>
    <font>
      <i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rgb="FF7F7F7F"/>
      </right>
      <top/>
      <bottom style="thin">
        <color rgb="FF7F7F7F"/>
      </bottom>
    </border>
    <border>
      <left style="thin"/>
      <right style="thick"/>
      <top/>
      <bottom style="thin"/>
    </border>
    <border>
      <left style="thin"/>
      <right/>
      <top/>
      <bottom style="medium"/>
    </border>
    <border>
      <left/>
      <right style="thick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0" fontId="2" fillId="2" borderId="1" xfId="21"/>
    <xf numFmtId="44" fontId="2" fillId="2" borderId="1" xfId="20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2" fillId="2" borderId="1" xfId="21" applyNumberFormat="1" applyAlignment="1">
      <alignment horizontal="center"/>
    </xf>
    <xf numFmtId="44" fontId="3" fillId="3" borderId="1" xfId="22" applyNumberFormat="1"/>
    <xf numFmtId="0" fontId="3" fillId="3" borderId="1" xfId="22"/>
    <xf numFmtId="0" fontId="2" fillId="2" borderId="1" xfId="2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3" borderId="2" xfId="22" applyBorder="1" applyAlignment="1">
      <alignment horizontal="center"/>
    </xf>
    <xf numFmtId="0" fontId="2" fillId="2" borderId="3" xfId="21" applyBorder="1" applyAlignment="1">
      <alignment horizontal="center"/>
    </xf>
    <xf numFmtId="0" fontId="5" fillId="0" borderId="4" xfId="23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4" fontId="7" fillId="0" borderId="0" xfId="0" applyNumberFormat="1" applyFont="1"/>
    <xf numFmtId="1" fontId="7" fillId="0" borderId="0" xfId="0" applyNumberFormat="1" applyFont="1"/>
    <xf numFmtId="0" fontId="0" fillId="0" borderId="5" xfId="0" applyBorder="1" applyAlignment="1">
      <alignment horizontal="center"/>
    </xf>
    <xf numFmtId="1" fontId="3" fillId="3" borderId="6" xfId="22" applyNumberFormat="1" applyBorder="1" applyAlignment="1">
      <alignment horizontal="center"/>
    </xf>
    <xf numFmtId="1" fontId="3" fillId="3" borderId="7" xfId="22" applyNumberFormat="1" applyBorder="1" applyAlignment="1">
      <alignment horizontal="center"/>
    </xf>
    <xf numFmtId="1" fontId="3" fillId="3" borderId="8" xfId="22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2" xfId="0" applyFill="1" applyBorder="1"/>
    <xf numFmtId="0" fontId="0" fillId="0" borderId="13" xfId="0" applyBorder="1" applyAlignment="1">
      <alignment horizontal="center"/>
    </xf>
    <xf numFmtId="1" fontId="4" fillId="5" borderId="14" xfId="0" applyNumberFormat="1" applyFont="1" applyFill="1" applyBorder="1" applyAlignment="1">
      <alignment horizontal="center"/>
    </xf>
    <xf numFmtId="1" fontId="4" fillId="5" borderId="15" xfId="0" applyNumberFormat="1" applyFont="1" applyFill="1" applyBorder="1" applyAlignment="1">
      <alignment horizontal="center"/>
    </xf>
    <xf numFmtId="1" fontId="3" fillId="3" borderId="16" xfId="22" applyNumberFormat="1" applyBorder="1" applyAlignment="1">
      <alignment horizontal="center"/>
    </xf>
    <xf numFmtId="0" fontId="3" fillId="3" borderId="4" xfId="22" applyBorder="1" applyAlignment="1">
      <alignment horizontal="center"/>
    </xf>
    <xf numFmtId="0" fontId="0" fillId="0" borderId="0" xfId="0" applyAlignment="1">
      <alignment horizontal="left"/>
    </xf>
    <xf numFmtId="42" fontId="3" fillId="3" borderId="1" xfId="22" applyNumberFormat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ont="1"/>
    <xf numFmtId="164" fontId="9" fillId="3" borderId="1" xfId="22" applyNumberFormat="1" applyFont="1" applyAlignment="1">
      <alignment horizontal="center"/>
    </xf>
    <xf numFmtId="10" fontId="3" fillId="3" borderId="1" xfId="22" applyNumberFormat="1"/>
    <xf numFmtId="16" fontId="10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/>
    <xf numFmtId="0" fontId="12" fillId="0" borderId="0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2" fillId="2" borderId="4" xfId="21" applyBorder="1" applyAlignment="1">
      <alignment horizontal="center"/>
    </xf>
    <xf numFmtId="42" fontId="3" fillId="3" borderId="1" xfId="20" applyNumberFormat="1" applyFont="1" applyFill="1" applyBorder="1"/>
    <xf numFmtId="42" fontId="0" fillId="0" borderId="0" xfId="20" applyNumberFormat="1" applyFont="1"/>
    <xf numFmtId="42" fontId="0" fillId="0" borderId="0" xfId="20" applyNumberFormat="1" applyFont="1" applyAlignment="1">
      <alignment horizontal="right"/>
    </xf>
    <xf numFmtId="0" fontId="3" fillId="3" borderId="1" xfId="22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2" fillId="2" borderId="1" xfId="2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4" xfId="0" applyBorder="1"/>
    <xf numFmtId="0" fontId="6" fillId="0" borderId="0" xfId="0" applyFont="1" applyBorder="1"/>
    <xf numFmtId="0" fontId="0" fillId="0" borderId="0" xfId="0" applyBorder="1" applyAlignment="1">
      <alignment horizontal="left"/>
    </xf>
    <xf numFmtId="165" fontId="3" fillId="3" borderId="1" xfId="22" applyNumberFormat="1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22" xfId="0" applyBorder="1" applyAlignment="1">
      <alignment horizontal="left"/>
    </xf>
    <xf numFmtId="44" fontId="2" fillId="2" borderId="1" xfId="21" applyNumberFormat="1" applyBorder="1"/>
    <xf numFmtId="0" fontId="6" fillId="0" borderId="0" xfId="0" applyFont="1" applyBorder="1" applyAlignment="1">
      <alignment horizontal="center"/>
    </xf>
    <xf numFmtId="0" fontId="4" fillId="0" borderId="18" xfId="0" applyFont="1" applyBorder="1"/>
    <xf numFmtId="0" fontId="0" fillId="0" borderId="18" xfId="0" applyBorder="1" applyAlignment="1">
      <alignment horizontal="center"/>
    </xf>
    <xf numFmtId="0" fontId="0" fillId="0" borderId="0" xfId="0" applyFont="1" applyBorder="1"/>
    <xf numFmtId="0" fontId="14" fillId="0" borderId="0" xfId="0" applyFont="1" applyAlignment="1">
      <alignment vertic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Invoer" xfId="21"/>
    <cellStyle name="Berekening" xfId="22"/>
    <cellStyle name="Verklarende teks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C7E4-7D72-444D-991D-0A8D171429D5}">
  <dimension ref="B2:AG46"/>
  <sheetViews>
    <sheetView showGridLines="0" tabSelected="1" workbookViewId="0" topLeftCell="A4">
      <selection activeCell="G12" sqref="G12"/>
    </sheetView>
  </sheetViews>
  <sheetFormatPr defaultColWidth="9.140625" defaultRowHeight="15"/>
  <cols>
    <col min="1" max="1" width="3.57421875" style="0" customWidth="1"/>
    <col min="2" max="2" width="8.57421875" style="0" customWidth="1"/>
    <col min="3" max="4" width="7.57421875" style="0" customWidth="1"/>
    <col min="5" max="6" width="6.140625" style="0" customWidth="1"/>
    <col min="7" max="7" width="10.57421875" style="0" customWidth="1"/>
    <col min="8" max="8" width="3.57421875" style="0" customWidth="1"/>
    <col min="9" max="9" width="6.140625" style="0" customWidth="1"/>
    <col min="10" max="10" width="7.57421875" style="0" customWidth="1"/>
    <col min="11" max="11" width="3.57421875" style="0" customWidth="1"/>
    <col min="12" max="12" width="8.57421875" style="0" customWidth="1"/>
    <col min="13" max="13" width="3.57421875" style="0" customWidth="1"/>
    <col min="14" max="14" width="8.57421875" style="0" customWidth="1"/>
    <col min="15" max="15" width="3.57421875" style="0" customWidth="1"/>
    <col min="16" max="16" width="8.57421875" style="0" customWidth="1"/>
    <col min="17" max="23" width="6.140625" style="0" customWidth="1"/>
    <col min="31" max="31" width="12.421875" style="0" customWidth="1"/>
  </cols>
  <sheetData>
    <row r="2" spans="2:12" ht="15">
      <c r="B2" s="5" t="s">
        <v>88</v>
      </c>
      <c r="L2" s="76" t="s">
        <v>100</v>
      </c>
    </row>
    <row r="3" ht="15">
      <c r="E3" s="4"/>
    </row>
    <row r="4" ht="7" customHeight="1">
      <c r="E4" s="4"/>
    </row>
    <row r="5" spans="2:4" ht="15">
      <c r="B5" s="41" t="s">
        <v>67</v>
      </c>
      <c r="C5" s="51"/>
      <c r="D5" t="s">
        <v>68</v>
      </c>
    </row>
    <row r="6" spans="2:4" ht="7" customHeight="1">
      <c r="B6" s="5"/>
      <c r="D6" s="4"/>
    </row>
    <row r="7" spans="2:33" ht="15">
      <c r="B7" s="56"/>
      <c r="C7" s="73" t="s">
        <v>66</v>
      </c>
      <c r="D7" s="57"/>
      <c r="E7" s="74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  <c r="AF7" s="60"/>
      <c r="AG7" s="60"/>
    </row>
    <row r="8" spans="2:33" ht="7" customHeight="1">
      <c r="B8" s="59"/>
      <c r="C8" s="60"/>
      <c r="D8" s="60"/>
      <c r="E8" s="60"/>
      <c r="F8" s="60"/>
      <c r="G8" s="72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3"/>
      <c r="AF8" s="60"/>
      <c r="AG8" s="60"/>
    </row>
    <row r="9" spans="2:33" ht="15">
      <c r="B9" s="59"/>
      <c r="C9" s="60" t="s">
        <v>89</v>
      </c>
      <c r="D9" s="60"/>
      <c r="E9" s="60"/>
      <c r="F9" s="60"/>
      <c r="G9" s="61">
        <v>36</v>
      </c>
      <c r="H9" s="62" t="s">
        <v>11</v>
      </c>
      <c r="I9" s="60"/>
      <c r="J9" s="60"/>
      <c r="K9" s="60"/>
      <c r="L9" s="60" t="s">
        <v>92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3"/>
      <c r="AF9" s="60"/>
      <c r="AG9" s="60"/>
    </row>
    <row r="10" spans="2:33" ht="7" customHeight="1">
      <c r="B10" s="59"/>
      <c r="C10" s="60"/>
      <c r="D10" s="60"/>
      <c r="E10" s="60"/>
      <c r="F10" s="60"/>
      <c r="G10" s="3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3"/>
      <c r="AF10" s="60"/>
      <c r="AG10" s="60"/>
    </row>
    <row r="11" spans="2:33" ht="15">
      <c r="B11" s="59"/>
      <c r="C11" s="60" t="s">
        <v>79</v>
      </c>
      <c r="D11" s="60"/>
      <c r="E11" s="60"/>
      <c r="F11" s="60"/>
      <c r="G11" s="61">
        <v>7.5</v>
      </c>
      <c r="H11" s="64" t="s">
        <v>82</v>
      </c>
      <c r="I11" s="60"/>
      <c r="J11" s="60"/>
      <c r="K11" s="60"/>
      <c r="L11" s="60" t="s">
        <v>93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3"/>
      <c r="AF11" s="60"/>
      <c r="AG11" s="60"/>
    </row>
    <row r="12" spans="2:33" ht="7" customHeight="1">
      <c r="B12" s="59"/>
      <c r="C12" s="60"/>
      <c r="D12" s="60"/>
      <c r="E12" s="60"/>
      <c r="F12" s="60"/>
      <c r="G12" s="3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3"/>
      <c r="AF12" s="60"/>
      <c r="AG12" s="60"/>
    </row>
    <row r="13" spans="2:33" ht="15">
      <c r="B13" s="59"/>
      <c r="C13" s="60" t="s">
        <v>9</v>
      </c>
      <c r="D13" s="60"/>
      <c r="E13" s="60"/>
      <c r="F13" s="60"/>
      <c r="G13" s="61">
        <v>20</v>
      </c>
      <c r="H13" s="64" t="s">
        <v>9</v>
      </c>
      <c r="I13" s="60"/>
      <c r="J13" s="60"/>
      <c r="K13" s="60"/>
      <c r="L13" s="60" t="s">
        <v>94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3"/>
      <c r="AF13" s="60"/>
      <c r="AG13" s="60"/>
    </row>
    <row r="14" spans="2:33" ht="7" customHeight="1">
      <c r="B14" s="59"/>
      <c r="C14" s="60"/>
      <c r="D14" s="60"/>
      <c r="E14" s="60"/>
      <c r="F14" s="60"/>
      <c r="G14" s="3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3"/>
      <c r="AF14" s="60"/>
      <c r="AG14" s="60"/>
    </row>
    <row r="15" spans="2:33" ht="15">
      <c r="B15" s="59"/>
      <c r="C15" s="65" t="s">
        <v>14</v>
      </c>
      <c r="D15" s="60"/>
      <c r="E15" s="60"/>
      <c r="F15" s="60"/>
      <c r="G15" s="61">
        <v>0</v>
      </c>
      <c r="H15" s="60"/>
      <c r="I15" s="60"/>
      <c r="J15" s="60"/>
      <c r="K15" s="60"/>
      <c r="L15" s="60" t="s">
        <v>95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3"/>
      <c r="AF15" s="60"/>
      <c r="AG15" s="60"/>
    </row>
    <row r="16" spans="2:33" ht="7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3"/>
      <c r="AF16" s="60"/>
      <c r="AG16" s="60"/>
    </row>
    <row r="17" spans="2:33" ht="15">
      <c r="B17" s="59"/>
      <c r="C17" s="65" t="s">
        <v>80</v>
      </c>
      <c r="D17" s="60"/>
      <c r="E17" s="60"/>
      <c r="F17" s="60"/>
      <c r="G17" s="3">
        <v>0</v>
      </c>
      <c r="H17" s="60"/>
      <c r="I17" s="60"/>
      <c r="J17" s="60"/>
      <c r="K17" s="60"/>
      <c r="L17" s="60" t="s">
        <v>96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3"/>
      <c r="AF17" s="60"/>
      <c r="AG17" s="60"/>
    </row>
    <row r="18" spans="2:33" ht="7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0"/>
      <c r="AG18" s="60"/>
    </row>
    <row r="19" spans="2:33" ht="14.5" customHeight="1">
      <c r="B19" s="59"/>
      <c r="C19" s="65" t="s">
        <v>2</v>
      </c>
      <c r="D19" s="60"/>
      <c r="E19" s="60"/>
      <c r="F19" s="60"/>
      <c r="G19" s="71">
        <v>2500</v>
      </c>
      <c r="H19" s="60"/>
      <c r="I19" s="60"/>
      <c r="J19" s="60"/>
      <c r="K19" s="60"/>
      <c r="L19" s="60" t="s">
        <v>97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0"/>
      <c r="AG19" s="60"/>
    </row>
    <row r="20" spans="2:33" ht="7" customHeight="1">
      <c r="B20" s="67"/>
      <c r="C20" s="70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60"/>
      <c r="AG20" s="60"/>
    </row>
    <row r="21" spans="2:33" ht="7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3"/>
      <c r="AF21" s="60"/>
      <c r="AG21" s="60"/>
    </row>
    <row r="22" spans="2:33" ht="14.5" customHeight="1">
      <c r="B22" s="59"/>
      <c r="C22" s="75" t="s">
        <v>81</v>
      </c>
      <c r="D22" s="60"/>
      <c r="E22" s="60"/>
      <c r="F22" s="60"/>
      <c r="G22" s="61">
        <v>1395</v>
      </c>
      <c r="H22" s="60"/>
      <c r="I22" s="66">
        <f>1-rekenblad!F25</f>
        <v>0.16988003427592113</v>
      </c>
      <c r="J22" s="60" t="s">
        <v>3</v>
      </c>
      <c r="K22" s="60"/>
      <c r="L22" s="60" t="s">
        <v>98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3"/>
      <c r="AF22" s="60"/>
      <c r="AG22" s="60"/>
    </row>
    <row r="23" spans="2:33" ht="14.5" customHeight="1">
      <c r="B23" s="59"/>
      <c r="C23" s="75"/>
      <c r="D23" s="60"/>
      <c r="E23" s="60"/>
      <c r="F23" s="60"/>
      <c r="G23" s="60"/>
      <c r="H23" s="60"/>
      <c r="I23" s="60"/>
      <c r="J23" s="60"/>
      <c r="K23" s="60"/>
      <c r="L23" s="60" t="s">
        <v>99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3"/>
      <c r="AF23" s="60"/>
      <c r="AG23" s="60"/>
    </row>
    <row r="24" spans="2:33" ht="7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0"/>
      <c r="AG24" s="60"/>
    </row>
    <row r="25" spans="2:33" ht="7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ht="14" customHeight="1">
      <c r="B26" s="5" t="s">
        <v>90</v>
      </c>
    </row>
    <row r="27" ht="14" customHeight="1">
      <c r="B27" s="5" t="s">
        <v>91</v>
      </c>
    </row>
    <row r="28" ht="14" customHeight="1">
      <c r="P28" s="4" t="s">
        <v>72</v>
      </c>
    </row>
    <row r="29" spans="8:16" ht="14" customHeight="1">
      <c r="H29" s="11" t="s">
        <v>74</v>
      </c>
      <c r="L29" s="39" t="s">
        <v>76</v>
      </c>
      <c r="M29" s="4"/>
      <c r="N29" s="4" t="s">
        <v>77</v>
      </c>
      <c r="P29" s="4" t="s">
        <v>45</v>
      </c>
    </row>
    <row r="30" spans="8:16" ht="14" customHeight="1">
      <c r="H30" s="1" t="s">
        <v>73</v>
      </c>
      <c r="K30" s="5" t="s">
        <v>65</v>
      </c>
      <c r="L30" s="52">
        <f>rekenblad!J31</f>
        <v>42.29983829504935</v>
      </c>
      <c r="M30" s="53"/>
      <c r="N30" s="52">
        <f>rekenblad!L31</f>
        <v>338.3987063603948</v>
      </c>
      <c r="O30" s="54"/>
      <c r="P30" s="52">
        <f>rekenblad!N31</f>
        <v>84.5996765900987</v>
      </c>
    </row>
    <row r="31" spans="8:16" ht="14" customHeight="1">
      <c r="H31" s="1" t="s">
        <v>51</v>
      </c>
      <c r="K31" s="5" t="s">
        <v>65</v>
      </c>
      <c r="L31" s="52">
        <f>rekenblad!J33</f>
        <v>35.24986524587446</v>
      </c>
      <c r="M31" s="53"/>
      <c r="N31" s="52">
        <f>rekenblad!L33</f>
        <v>281.9989219669957</v>
      </c>
      <c r="O31" s="54"/>
      <c r="P31" s="53"/>
    </row>
    <row r="32" spans="8:16" ht="14" customHeight="1">
      <c r="H32" s="1" t="s">
        <v>52</v>
      </c>
      <c r="K32" s="5" t="s">
        <v>65</v>
      </c>
      <c r="L32" s="52">
        <f>rekenblad!J34</f>
        <v>32.4298760262045</v>
      </c>
      <c r="M32" s="53"/>
      <c r="N32" s="52">
        <f>rekenblad!L34</f>
        <v>259.439008209636</v>
      </c>
      <c r="O32" s="54"/>
      <c r="P32" s="53"/>
    </row>
    <row r="33" spans="8:16" ht="14" customHeight="1">
      <c r="H33" s="1" t="s">
        <v>56</v>
      </c>
      <c r="K33" s="5" t="s">
        <v>65</v>
      </c>
      <c r="L33" s="52">
        <f>rekenblad!J35</f>
        <v>31.019881416369522</v>
      </c>
      <c r="M33" s="53"/>
      <c r="N33" s="52">
        <f>rekenblad!L35</f>
        <v>248.15905133095617</v>
      </c>
      <c r="O33" s="54"/>
      <c r="P33" s="53"/>
    </row>
    <row r="34" spans="8:16" ht="14" customHeight="1">
      <c r="H34" s="1" t="s">
        <v>63</v>
      </c>
      <c r="K34" s="5" t="s">
        <v>65</v>
      </c>
      <c r="L34" s="52">
        <f>rekenblad!J27</f>
        <v>28.199892196699565</v>
      </c>
      <c r="M34" s="53"/>
      <c r="N34" s="52">
        <f>rekenblad!L27</f>
        <v>225.59913757359652</v>
      </c>
      <c r="O34" s="54"/>
      <c r="P34" s="53"/>
    </row>
    <row r="35" spans="8:16" ht="14" customHeight="1">
      <c r="H35" s="1"/>
      <c r="K35" s="5"/>
      <c r="P35" s="4" t="s">
        <v>72</v>
      </c>
    </row>
    <row r="36" spans="8:16" ht="14" customHeight="1">
      <c r="H36" s="11" t="s">
        <v>75</v>
      </c>
      <c r="K36" s="5"/>
      <c r="L36" s="39" t="s">
        <v>76</v>
      </c>
      <c r="M36" s="4"/>
      <c r="N36" s="4" t="s">
        <v>77</v>
      </c>
      <c r="P36" s="4" t="s">
        <v>45</v>
      </c>
    </row>
    <row r="37" spans="6:16" ht="14" customHeight="1">
      <c r="F37" s="1" t="s">
        <v>46</v>
      </c>
      <c r="G37" s="42">
        <f>rekenblad!F31</f>
        <v>3.6</v>
      </c>
      <c r="H37" s="45" t="s">
        <v>47</v>
      </c>
      <c r="K37" s="5" t="s">
        <v>65</v>
      </c>
      <c r="L37" s="52">
        <f>rekenblad!J31</f>
        <v>42.29983829504935</v>
      </c>
      <c r="M37" s="53"/>
      <c r="N37" s="52">
        <f>rekenblad!L31</f>
        <v>338.3987063603948</v>
      </c>
      <c r="O37" s="54"/>
      <c r="P37" s="52">
        <f>rekenblad!N31</f>
        <v>84.5996765900987</v>
      </c>
    </row>
    <row r="38" spans="6:16" ht="14" customHeight="1">
      <c r="F38" s="1" t="s">
        <v>46</v>
      </c>
      <c r="G38" s="42">
        <f>rekenblad!F33</f>
        <v>7.2</v>
      </c>
      <c r="H38" t="s">
        <v>48</v>
      </c>
      <c r="K38" s="5" t="s">
        <v>65</v>
      </c>
      <c r="L38" s="52">
        <f>rekenblad!J33</f>
        <v>35.24986524587446</v>
      </c>
      <c r="M38" s="53"/>
      <c r="N38" s="52">
        <f>rekenblad!L33</f>
        <v>281.9989219669957</v>
      </c>
      <c r="O38" s="54"/>
      <c r="P38" s="53"/>
    </row>
    <row r="39" spans="6:16" ht="14" customHeight="1">
      <c r="F39" s="1" t="s">
        <v>46</v>
      </c>
      <c r="G39" s="42">
        <f>rekenblad!F34</f>
        <v>14.4</v>
      </c>
      <c r="H39" t="s">
        <v>49</v>
      </c>
      <c r="K39" s="5" t="s">
        <v>65</v>
      </c>
      <c r="L39" s="52">
        <f>rekenblad!J34</f>
        <v>32.4298760262045</v>
      </c>
      <c r="M39" s="53"/>
      <c r="N39" s="52">
        <f>rekenblad!L34</f>
        <v>259.439008209636</v>
      </c>
      <c r="O39" s="54"/>
      <c r="P39" s="53"/>
    </row>
    <row r="40" spans="6:16" ht="14" customHeight="1">
      <c r="F40" s="1" t="s">
        <v>46</v>
      </c>
      <c r="G40" s="42">
        <f>rekenblad!F35</f>
        <v>28.8</v>
      </c>
      <c r="H40" t="s">
        <v>50</v>
      </c>
      <c r="K40" s="5" t="s">
        <v>65</v>
      </c>
      <c r="L40" s="52">
        <f>rekenblad!J35</f>
        <v>31.019881416369522</v>
      </c>
      <c r="M40" s="53"/>
      <c r="N40" s="52">
        <f>rekenblad!L35</f>
        <v>248.15905133095617</v>
      </c>
      <c r="O40" s="54"/>
      <c r="P40" s="53"/>
    </row>
    <row r="41" spans="6:18" ht="14" customHeight="1">
      <c r="F41" s="1" t="s">
        <v>64</v>
      </c>
      <c r="G41" s="42">
        <f>rekenblad!F35</f>
        <v>28.8</v>
      </c>
      <c r="H41" t="s">
        <v>50</v>
      </c>
      <c r="K41" s="5" t="s">
        <v>65</v>
      </c>
      <c r="L41" s="52">
        <f>rekenblad!J27</f>
        <v>28.199892196699565</v>
      </c>
      <c r="M41" s="53"/>
      <c r="N41" s="52">
        <f>rekenblad!L27</f>
        <v>225.59913757359652</v>
      </c>
      <c r="O41" s="54"/>
      <c r="P41" s="53"/>
      <c r="Q41" s="47"/>
      <c r="R41" s="47"/>
    </row>
    <row r="42" spans="17:18" ht="7" customHeight="1">
      <c r="Q42" s="47"/>
      <c r="R42" s="47"/>
    </row>
    <row r="43" spans="11:18" ht="14" customHeight="1">
      <c r="K43" s="48" t="s">
        <v>69</v>
      </c>
      <c r="L43" s="47" t="s">
        <v>86</v>
      </c>
      <c r="M43" s="47"/>
      <c r="N43" s="47"/>
      <c r="O43" s="47"/>
      <c r="P43" s="47"/>
      <c r="Q43" s="47"/>
      <c r="R43" s="47"/>
    </row>
    <row r="44" spans="11:18" ht="14" customHeight="1">
      <c r="K44" s="49"/>
      <c r="L44" s="47" t="s">
        <v>87</v>
      </c>
      <c r="M44" s="47"/>
      <c r="N44" s="47"/>
      <c r="O44" s="47"/>
      <c r="P44" s="47"/>
      <c r="Q44" s="47"/>
      <c r="R44" s="47"/>
    </row>
    <row r="45" spans="11:16" ht="14" customHeight="1">
      <c r="K45" s="48" t="s">
        <v>70</v>
      </c>
      <c r="L45" s="47" t="s">
        <v>84</v>
      </c>
      <c r="M45" s="47"/>
      <c r="N45" s="47"/>
      <c r="O45" s="47"/>
      <c r="P45" s="47"/>
    </row>
    <row r="46" spans="11:16" ht="15">
      <c r="K46" s="50" t="s">
        <v>71</v>
      </c>
      <c r="L46" s="47" t="s">
        <v>85</v>
      </c>
      <c r="O46" s="55">
        <f>rekenblad!B8</f>
        <v>7.2</v>
      </c>
      <c r="P46" s="47" t="s">
        <v>78</v>
      </c>
    </row>
  </sheetData>
  <sheetProtection selectLockedCells="1"/>
  <printOptions/>
  <pageMargins left="0.7" right="0.7" top="0.75" bottom="0.75" header="0.3" footer="0.3"/>
  <pageSetup horizontalDpi="200" verticalDpi="2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5594-40DC-4107-9C44-3F07CD182EAA}">
  <dimension ref="A1:AD69"/>
  <sheetViews>
    <sheetView zoomScale="90" zoomScaleNormal="90" workbookViewId="0" topLeftCell="A1">
      <selection activeCell="D8" sqref="D8"/>
    </sheetView>
  </sheetViews>
  <sheetFormatPr defaultColWidth="9.140625" defaultRowHeight="15" outlineLevelRow="1"/>
  <cols>
    <col min="1" max="1" width="6.57421875" style="0" customWidth="1"/>
    <col min="2" max="2" width="7.57421875" style="0" customWidth="1"/>
    <col min="3" max="3" width="6.140625" style="4" customWidth="1"/>
    <col min="4" max="4" width="8.7109375" style="0" customWidth="1"/>
    <col min="5" max="5" width="4.421875" style="0" customWidth="1"/>
    <col min="6" max="6" width="10.8515625" style="0" customWidth="1"/>
    <col min="7" max="7" width="21.28125" style="0" customWidth="1"/>
    <col min="8" max="8" width="10.8515625" style="0" customWidth="1"/>
    <col min="9" max="9" width="15.7109375" style="0" customWidth="1"/>
    <col min="10" max="10" width="8.57421875" style="0" customWidth="1"/>
    <col min="11" max="11" width="4.421875" style="0" customWidth="1"/>
    <col min="13" max="13" width="4.421875" style="0" customWidth="1"/>
  </cols>
  <sheetData>
    <row r="1" ht="15">
      <c r="A1" s="5" t="s">
        <v>36</v>
      </c>
    </row>
    <row r="2" ht="15">
      <c r="A2" s="5"/>
    </row>
    <row r="3" spans="1:4" ht="15">
      <c r="A3" s="41" t="s">
        <v>55</v>
      </c>
      <c r="C3" s="9"/>
      <c r="D3" t="s">
        <v>58</v>
      </c>
    </row>
    <row r="4" ht="15">
      <c r="A4" s="5"/>
    </row>
    <row r="5" ht="15">
      <c r="A5" s="5" t="s">
        <v>53</v>
      </c>
    </row>
    <row r="6" ht="15">
      <c r="A6" s="5" t="s">
        <v>54</v>
      </c>
    </row>
    <row r="7" spans="1:6" ht="15">
      <c r="A7" s="5"/>
      <c r="B7" s="15" t="s">
        <v>12</v>
      </c>
      <c r="C7" s="15" t="s">
        <v>10</v>
      </c>
      <c r="D7" s="15" t="s">
        <v>11</v>
      </c>
      <c r="E7" s="15"/>
      <c r="F7" s="15"/>
    </row>
    <row r="8" spans="2:8" ht="15">
      <c r="B8" s="12">
        <f>D8/5</f>
        <v>7.2</v>
      </c>
      <c r="C8" s="14">
        <v>52.18</v>
      </c>
      <c r="D8" s="13">
        <f>'TOOL "CAO LONEN ZZP =&gt;TARIEVEN"'!G9</f>
        <v>36</v>
      </c>
      <c r="E8" s="15"/>
      <c r="F8" s="15"/>
      <c r="G8" s="1" t="s">
        <v>16</v>
      </c>
      <c r="H8" s="8">
        <f>C8*D8</f>
        <v>1878.48</v>
      </c>
    </row>
    <row r="9" spans="3:6" ht="15">
      <c r="C9"/>
      <c r="E9" s="15"/>
      <c r="F9" s="15"/>
    </row>
    <row r="10" spans="1:7" ht="15">
      <c r="A10" s="16"/>
      <c r="D10" s="15" t="s">
        <v>37</v>
      </c>
      <c r="E10" s="15"/>
      <c r="F10" s="15"/>
      <c r="G10" s="1"/>
    </row>
    <row r="11" spans="1:17" ht="15">
      <c r="A11" s="44" t="s">
        <v>59</v>
      </c>
      <c r="B11" t="s">
        <v>0</v>
      </c>
      <c r="D11" s="9">
        <f>'TOOL "CAO LONEN ZZP =&gt;TARIEVEN"'!G11</f>
        <v>7.5</v>
      </c>
      <c r="E11" s="15"/>
      <c r="F11" s="15"/>
      <c r="G11" s="1" t="s">
        <v>13</v>
      </c>
      <c r="H11" s="8">
        <f>D11*B8</f>
        <v>54</v>
      </c>
      <c r="Q11" t="s">
        <v>83</v>
      </c>
    </row>
    <row r="12" spans="1:8" ht="15">
      <c r="A12" s="46"/>
      <c r="B12" t="s">
        <v>9</v>
      </c>
      <c r="D12" s="9">
        <f>'TOOL "CAO LONEN ZZP =&gt;TARIEVEN"'!G13</f>
        <v>20</v>
      </c>
      <c r="E12" s="15"/>
      <c r="F12" s="15"/>
      <c r="G12" s="1" t="s">
        <v>29</v>
      </c>
      <c r="H12" s="8">
        <f>D12*B8</f>
        <v>144</v>
      </c>
    </row>
    <row r="13" spans="1:26" ht="15">
      <c r="A13" s="1"/>
      <c r="E13" s="15"/>
      <c r="F13" s="15"/>
      <c r="G13" s="1" t="s">
        <v>14</v>
      </c>
      <c r="H13" s="2">
        <f>'TOOL "CAO LONEN ZZP =&gt;TARIEVEN"'!G15</f>
        <v>0</v>
      </c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>
      <c r="A14" s="1"/>
      <c r="F14" s="15"/>
      <c r="G14" s="11" t="s">
        <v>1</v>
      </c>
      <c r="H14" s="8">
        <f>H8-H11-H12-H13</f>
        <v>1680.48</v>
      </c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>
      <c r="A15" s="1"/>
      <c r="B15" t="s">
        <v>62</v>
      </c>
      <c r="F15" s="15"/>
      <c r="G15" s="11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>
      <c r="A16" s="1"/>
      <c r="G16" s="1" t="s">
        <v>61</v>
      </c>
      <c r="H16" s="3">
        <f>'TOOL "CAO LONEN ZZP =&gt;TARIEVEN"'!G17</f>
        <v>0</v>
      </c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>
      <c r="A17" s="1"/>
      <c r="G17" s="1"/>
      <c r="I17" s="4" t="s">
        <v>6</v>
      </c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>
      <c r="A18" s="1"/>
      <c r="G18" s="1" t="s">
        <v>2</v>
      </c>
      <c r="H18" s="3">
        <f>'TOOL "CAO LONEN ZZP =&gt;TARIEVEN"'!G19</f>
        <v>2500</v>
      </c>
      <c r="I18" s="7">
        <f>H18*12</f>
        <v>30000</v>
      </c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>
      <c r="A19" s="1"/>
      <c r="G19" s="1" t="s">
        <v>15</v>
      </c>
      <c r="H19" s="7">
        <f>I18/H14+(H16/C25)</f>
        <v>17.852042273636105</v>
      </c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>
      <c r="A20" s="36"/>
      <c r="D20" s="9">
        <v>8</v>
      </c>
      <c r="E20" t="s">
        <v>3</v>
      </c>
      <c r="G20" t="s">
        <v>4</v>
      </c>
      <c r="J20" s="39"/>
      <c r="K20" s="4"/>
      <c r="L20" s="4"/>
      <c r="R20" s="40"/>
      <c r="S20" s="40"/>
      <c r="T20" s="40"/>
      <c r="U20" s="40"/>
      <c r="V20" s="40"/>
      <c r="W20" s="40"/>
      <c r="X20" s="40"/>
      <c r="Y20" s="40"/>
      <c r="Z20" s="40"/>
    </row>
    <row r="21" spans="3:26" ht="15" outlineLevel="1">
      <c r="C21"/>
      <c r="R21" s="40"/>
      <c r="S21" s="40"/>
      <c r="T21" s="40"/>
      <c r="U21" s="40"/>
      <c r="V21" s="40"/>
      <c r="W21" s="40"/>
      <c r="X21" s="40"/>
      <c r="Y21" s="40"/>
      <c r="Z21" s="40"/>
    </row>
    <row r="22" spans="3:26" ht="15" outlineLevel="1">
      <c r="C22"/>
      <c r="D22" s="9">
        <v>12.5</v>
      </c>
      <c r="E22" t="s">
        <v>3</v>
      </c>
      <c r="G22" t="s">
        <v>38</v>
      </c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5" outlineLevel="1">
      <c r="C23"/>
      <c r="D23" s="9">
        <v>17</v>
      </c>
      <c r="E23" t="s">
        <v>3</v>
      </c>
      <c r="G23" t="s">
        <v>42</v>
      </c>
      <c r="R23" s="40"/>
      <c r="S23" s="40"/>
      <c r="T23" s="40"/>
      <c r="U23" s="40"/>
      <c r="V23" s="40"/>
      <c r="W23" s="40"/>
      <c r="X23" s="40"/>
      <c r="Y23" s="40"/>
      <c r="Z23" s="40"/>
    </row>
    <row r="24" spans="3:26" ht="15" outlineLevel="1">
      <c r="C24"/>
      <c r="D24" s="9"/>
      <c r="G24" t="s">
        <v>57</v>
      </c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outlineLevel="1">
      <c r="A25" t="s">
        <v>28</v>
      </c>
      <c r="C25" s="9">
        <f>'TOOL "CAO LONEN ZZP =&gt;TARIEVEN"'!G22</f>
        <v>1395</v>
      </c>
      <c r="D25" s="34">
        <f>((H14/C25)-1)*100</f>
        <v>20.464516129032262</v>
      </c>
      <c r="E25" t="s">
        <v>3</v>
      </c>
      <c r="F25" s="43">
        <f>C25/H14</f>
        <v>0.8301199657240789</v>
      </c>
      <c r="G25" t="s">
        <v>35</v>
      </c>
      <c r="J25" s="16"/>
      <c r="R25" s="40"/>
      <c r="S25" s="40"/>
      <c r="T25" s="40"/>
      <c r="U25" s="40"/>
      <c r="V25" s="40"/>
      <c r="W25" s="40"/>
      <c r="X25" s="40"/>
      <c r="Y25" s="40"/>
      <c r="Z25" s="40"/>
    </row>
    <row r="26" spans="3:26" ht="15" outlineLevel="1">
      <c r="C26" s="17"/>
      <c r="D26" s="35">
        <f>SUM(D20:D25)</f>
        <v>57.96451612903226</v>
      </c>
      <c r="E26" t="s">
        <v>3</v>
      </c>
      <c r="G26" s="10"/>
      <c r="J26" s="39" t="s">
        <v>17</v>
      </c>
      <c r="K26" s="4"/>
      <c r="L26" s="4" t="s">
        <v>39</v>
      </c>
      <c r="R26" s="40"/>
      <c r="S26" s="40"/>
      <c r="T26" s="40"/>
      <c r="U26" s="40"/>
      <c r="V26" s="40"/>
      <c r="W26" s="40"/>
      <c r="X26" s="40"/>
      <c r="Y26" s="40"/>
      <c r="Z26" s="40"/>
    </row>
    <row r="27" spans="7:26" ht="15">
      <c r="G27" s="1" t="s">
        <v>60</v>
      </c>
      <c r="H27" s="7">
        <f>H19+((D26*H19)/100)</f>
        <v>28.199892196699565</v>
      </c>
      <c r="J27" s="37">
        <f>H19+((D26*H19)/100)</f>
        <v>28.199892196699565</v>
      </c>
      <c r="L27" s="37">
        <f>J27*8</f>
        <v>225.59913757359652</v>
      </c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" outlineLevel="1">
      <c r="A28" s="5" t="s">
        <v>24</v>
      </c>
      <c r="D28" s="1"/>
      <c r="E28" s="38" t="s">
        <v>40</v>
      </c>
      <c r="F28" s="1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" outlineLevel="1">
      <c r="A29" s="5" t="s">
        <v>41</v>
      </c>
      <c r="E29" s="5" t="s">
        <v>43</v>
      </c>
      <c r="N29" s="4" t="s">
        <v>44</v>
      </c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" outlineLevel="1">
      <c r="A30" s="5" t="s">
        <v>5</v>
      </c>
      <c r="E30" s="5" t="s">
        <v>7</v>
      </c>
      <c r="H30" s="4"/>
      <c r="N30" s="4" t="s">
        <v>45</v>
      </c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outlineLevel="1">
      <c r="A31" t="s">
        <v>34</v>
      </c>
      <c r="E31" t="s">
        <v>46</v>
      </c>
      <c r="F31" s="42">
        <f>B8/2</f>
        <v>3.6</v>
      </c>
      <c r="G31" t="s">
        <v>47</v>
      </c>
      <c r="H31" s="6">
        <v>50</v>
      </c>
      <c r="I31" t="s">
        <v>3</v>
      </c>
      <c r="J31" s="37">
        <f>H27+((H31*H27)/100)</f>
        <v>42.29983829504935</v>
      </c>
      <c r="L31" s="37">
        <f>J31*8</f>
        <v>338.3987063603948</v>
      </c>
      <c r="N31" s="37">
        <f>J31*2</f>
        <v>84.5996765900987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18:26" ht="15" outlineLevel="1"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" outlineLevel="1">
      <c r="A33" t="s">
        <v>51</v>
      </c>
      <c r="E33" t="s">
        <v>46</v>
      </c>
      <c r="F33" s="42">
        <f>B8</f>
        <v>7.2</v>
      </c>
      <c r="G33" t="s">
        <v>48</v>
      </c>
      <c r="H33" s="6">
        <v>25</v>
      </c>
      <c r="I33" t="s">
        <v>3</v>
      </c>
      <c r="J33" s="37">
        <f>H27+((H33*H27)/100)</f>
        <v>35.24986524587446</v>
      </c>
      <c r="L33" s="37">
        <f>J33*8</f>
        <v>281.9989219669957</v>
      </c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" outlineLevel="1">
      <c r="A34" t="s">
        <v>52</v>
      </c>
      <c r="E34" t="s">
        <v>46</v>
      </c>
      <c r="F34" s="42">
        <f>B8*2</f>
        <v>14.4</v>
      </c>
      <c r="G34" t="s">
        <v>49</v>
      </c>
      <c r="H34" s="6">
        <v>15</v>
      </c>
      <c r="I34" t="s">
        <v>3</v>
      </c>
      <c r="J34" s="37">
        <f>H27+((H34*H27)/100)</f>
        <v>32.4298760262045</v>
      </c>
      <c r="L34" s="37">
        <f>J34*8</f>
        <v>259.439008209636</v>
      </c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" outlineLevel="1">
      <c r="A35" t="s">
        <v>56</v>
      </c>
      <c r="E35" t="s">
        <v>46</v>
      </c>
      <c r="F35" s="42">
        <f>B8*4</f>
        <v>28.8</v>
      </c>
      <c r="G35" t="s">
        <v>50</v>
      </c>
      <c r="H35" s="6">
        <v>10</v>
      </c>
      <c r="I35" t="s">
        <v>3</v>
      </c>
      <c r="J35" s="37">
        <f>H27+((H35*H27)/100)</f>
        <v>31.019881416369522</v>
      </c>
      <c r="L35" s="37">
        <f>J35*8</f>
        <v>248.15905133095617</v>
      </c>
      <c r="R35" s="40"/>
      <c r="S35" s="40"/>
      <c r="T35" s="40"/>
      <c r="U35" s="40"/>
      <c r="V35" s="40"/>
      <c r="W35" s="40"/>
      <c r="X35" s="40"/>
      <c r="Y35" s="40"/>
      <c r="Z35" s="40"/>
    </row>
    <row r="36" spans="18:26" ht="15" outlineLevel="1">
      <c r="R36" s="40"/>
      <c r="S36" s="40"/>
      <c r="T36" s="40"/>
      <c r="U36" s="40"/>
      <c r="V36" s="40"/>
      <c r="W36" s="40"/>
      <c r="X36" s="40"/>
      <c r="Y36" s="40"/>
      <c r="Z36" s="40"/>
    </row>
    <row r="37" spans="18:26" ht="15" outlineLevel="1"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5">
      <c r="C38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5">
      <c r="C39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5">
      <c r="C40"/>
      <c r="R40" s="40"/>
      <c r="S40" s="40"/>
      <c r="T40" s="40"/>
      <c r="U40" s="40"/>
      <c r="V40" s="40"/>
      <c r="W40" s="40"/>
      <c r="X40" s="40"/>
      <c r="Y40" s="40"/>
      <c r="Z40" s="40"/>
    </row>
    <row r="41" spans="4:26" ht="15">
      <c r="D41" s="4"/>
      <c r="R41" s="40"/>
      <c r="S41" s="40"/>
      <c r="T41" s="40"/>
      <c r="U41" s="40"/>
      <c r="V41" s="40"/>
      <c r="W41" s="40"/>
      <c r="X41" s="40"/>
      <c r="Y41" s="40"/>
      <c r="Z41" s="40"/>
    </row>
    <row r="42" spans="4:26" ht="15">
      <c r="D42" s="4"/>
      <c r="R42" s="40"/>
      <c r="S42" s="40"/>
      <c r="T42" s="40"/>
      <c r="U42" s="40"/>
      <c r="V42" s="40"/>
      <c r="W42" s="40"/>
      <c r="X42" s="40"/>
      <c r="Y42" s="40"/>
      <c r="Z42" s="40"/>
    </row>
    <row r="43" spans="18:26" ht="15">
      <c r="R43" s="40"/>
      <c r="S43" s="40"/>
      <c r="T43" s="40"/>
      <c r="U43" s="40"/>
      <c r="V43" s="40"/>
      <c r="W43" s="40"/>
      <c r="X43" s="40"/>
      <c r="Y43" s="40"/>
      <c r="Z43" s="40"/>
    </row>
    <row r="44" spans="18:26" ht="15">
      <c r="R44" s="40"/>
      <c r="S44" s="40"/>
      <c r="T44" s="40"/>
      <c r="U44" s="40"/>
      <c r="V44" s="40"/>
      <c r="W44" s="40"/>
      <c r="X44" s="40"/>
      <c r="Y44" s="40"/>
      <c r="Z44" s="40"/>
    </row>
    <row r="45" spans="18:26" ht="15">
      <c r="R45" s="40"/>
      <c r="S45" s="40"/>
      <c r="T45" s="40"/>
      <c r="U45" s="40"/>
      <c r="V45" s="40"/>
      <c r="W45" s="40"/>
      <c r="X45" s="40"/>
      <c r="Y45" s="40"/>
      <c r="Z45" s="40"/>
    </row>
    <row r="46" spans="18:26" ht="15">
      <c r="R46" s="40"/>
      <c r="S46" s="40"/>
      <c r="T46" s="40"/>
      <c r="U46" s="40"/>
      <c r="V46" s="40"/>
      <c r="W46" s="40"/>
      <c r="X46" s="40"/>
      <c r="Y46" s="40"/>
      <c r="Z46" s="40"/>
    </row>
    <row r="47" spans="18:26" ht="15">
      <c r="R47" s="40"/>
      <c r="S47" s="40"/>
      <c r="T47" s="40"/>
      <c r="U47" s="40"/>
      <c r="V47" s="40"/>
      <c r="W47" s="40"/>
      <c r="X47" s="40"/>
      <c r="Y47" s="40"/>
      <c r="Z47" s="40"/>
    </row>
    <row r="48" spans="18:26" ht="15">
      <c r="R48" s="40"/>
      <c r="S48" s="40"/>
      <c r="T48" s="40"/>
      <c r="U48" s="40"/>
      <c r="V48" s="40"/>
      <c r="W48" s="40"/>
      <c r="X48" s="40"/>
      <c r="Y48" s="40"/>
      <c r="Z48" s="40"/>
    </row>
    <row r="49" spans="18:26" ht="15">
      <c r="R49" s="40"/>
      <c r="S49" s="40"/>
      <c r="T49" s="40"/>
      <c r="U49" s="40"/>
      <c r="V49" s="40"/>
      <c r="W49" s="40"/>
      <c r="X49" s="40"/>
      <c r="Y49" s="40"/>
      <c r="Z49" s="40"/>
    </row>
    <row r="50" spans="18:26" ht="15"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>
      <c r="A51" t="s">
        <v>30</v>
      </c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">
      <c r="A52" t="s">
        <v>31</v>
      </c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>
      <c r="A53" t="s">
        <v>32</v>
      </c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>
      <c r="A54" t="s">
        <v>33</v>
      </c>
      <c r="R54" s="40"/>
      <c r="S54" s="40"/>
      <c r="T54" s="40"/>
      <c r="U54" s="40"/>
      <c r="V54" s="40"/>
      <c r="W54" s="40"/>
      <c r="X54" s="40"/>
      <c r="Y54" s="40"/>
      <c r="Z54" s="40"/>
    </row>
    <row r="55" spans="18:26" ht="15">
      <c r="R55" s="40"/>
      <c r="S55" s="40"/>
      <c r="T55" s="40"/>
      <c r="U55" s="40"/>
      <c r="V55" s="40"/>
      <c r="W55" s="40"/>
      <c r="X55" s="40"/>
      <c r="Y55" s="40"/>
      <c r="Z55" s="40"/>
    </row>
    <row r="56" spans="18:26" ht="15">
      <c r="R56" s="40"/>
      <c r="S56" s="40"/>
      <c r="T56" s="40"/>
      <c r="U56" s="40"/>
      <c r="V56" s="40"/>
      <c r="W56" s="40"/>
      <c r="X56" s="40"/>
      <c r="Y56" s="40"/>
      <c r="Z56" s="40"/>
    </row>
    <row r="57" spans="18:30" ht="15">
      <c r="R57" s="40"/>
      <c r="S57" s="40"/>
      <c r="T57" s="40"/>
      <c r="U57" s="40"/>
      <c r="V57" s="40"/>
      <c r="W57" s="40"/>
      <c r="X57" s="40"/>
      <c r="Y57" s="40"/>
      <c r="Z57" s="40"/>
      <c r="AB57" s="77" t="s">
        <v>26</v>
      </c>
      <c r="AC57" s="78"/>
      <c r="AD57" s="30" t="s">
        <v>27</v>
      </c>
    </row>
    <row r="58" spans="18:30" ht="15" thickBot="1">
      <c r="R58" s="40"/>
      <c r="S58" s="40"/>
      <c r="T58" s="40"/>
      <c r="U58" s="40"/>
      <c r="V58" s="40"/>
      <c r="W58" s="40"/>
      <c r="X58" s="40"/>
      <c r="Y58" s="40"/>
      <c r="Z58" s="40"/>
      <c r="AB58" s="28" t="s">
        <v>25</v>
      </c>
      <c r="AC58" s="29" t="s">
        <v>3</v>
      </c>
      <c r="AD58" s="31" t="s">
        <v>3</v>
      </c>
    </row>
    <row r="59" spans="18:30" ht="15">
      <c r="R59" s="40"/>
      <c r="S59" s="40"/>
      <c r="T59" s="40"/>
      <c r="U59" s="40"/>
      <c r="V59" s="40"/>
      <c r="W59" s="40"/>
      <c r="X59" s="40"/>
      <c r="Y59" s="40"/>
      <c r="Z59" s="40"/>
      <c r="AB59" s="26">
        <f>H14*AC59%</f>
        <v>1512.432</v>
      </c>
      <c r="AC59" s="27">
        <v>90</v>
      </c>
      <c r="AD59" s="32">
        <v>11</v>
      </c>
    </row>
    <row r="60" spans="18:30" ht="15">
      <c r="R60" s="40"/>
      <c r="S60" s="40"/>
      <c r="T60" s="40"/>
      <c r="U60" s="40"/>
      <c r="V60" s="40"/>
      <c r="W60" s="40"/>
      <c r="X60" s="40"/>
      <c r="Y60" s="40"/>
      <c r="Z60" s="40"/>
      <c r="AB60" s="24">
        <f>H14*AC60%</f>
        <v>1428.408</v>
      </c>
      <c r="AC60" s="23">
        <v>85</v>
      </c>
      <c r="AD60" s="32">
        <v>18</v>
      </c>
    </row>
    <row r="61" spans="18:30" ht="15">
      <c r="R61" s="40"/>
      <c r="S61" s="40"/>
      <c r="T61" s="40"/>
      <c r="U61" s="40"/>
      <c r="V61" s="40"/>
      <c r="W61" s="40"/>
      <c r="X61" s="40"/>
      <c r="Y61" s="40"/>
      <c r="Z61" s="40"/>
      <c r="AB61" s="24">
        <f>H14*AC61%</f>
        <v>1344.384</v>
      </c>
      <c r="AC61" s="23">
        <v>80</v>
      </c>
      <c r="AD61" s="32">
        <v>25</v>
      </c>
    </row>
    <row r="62" spans="18:30" ht="15">
      <c r="R62" s="40"/>
      <c r="S62" s="40"/>
      <c r="T62" s="40"/>
      <c r="U62" s="40"/>
      <c r="V62" s="40"/>
      <c r="W62" s="40"/>
      <c r="X62" s="40"/>
      <c r="Y62" s="40"/>
      <c r="Z62" s="40"/>
      <c r="AB62" s="24">
        <f>H18*AC62%</f>
        <v>1875</v>
      </c>
      <c r="AC62" s="23">
        <v>75</v>
      </c>
      <c r="AD62" s="32">
        <v>33</v>
      </c>
    </row>
    <row r="63" spans="1:30" ht="15">
      <c r="A63" s="18" t="s">
        <v>8</v>
      </c>
      <c r="B63" s="18"/>
      <c r="C63" s="19"/>
      <c r="D63" s="18"/>
      <c r="E63" s="18"/>
      <c r="F63" s="18"/>
      <c r="G63" s="18"/>
      <c r="H63" s="18"/>
      <c r="I63" s="18"/>
      <c r="J63" s="18"/>
      <c r="Q63" s="18"/>
      <c r="R63" s="18"/>
      <c r="S63" s="19"/>
      <c r="T63" s="18"/>
      <c r="U63" s="18"/>
      <c r="V63" s="18"/>
      <c r="W63" s="18"/>
      <c r="X63" s="18"/>
      <c r="Y63" s="18"/>
      <c r="Z63" s="18"/>
      <c r="AB63" s="24">
        <f>H14*AC63%</f>
        <v>1125.9216000000001</v>
      </c>
      <c r="AC63" s="23">
        <v>67</v>
      </c>
      <c r="AD63" s="32">
        <v>50</v>
      </c>
    </row>
    <row r="64" spans="1:30" ht="15">
      <c r="A64" s="18" t="s">
        <v>18</v>
      </c>
      <c r="B64" s="18"/>
      <c r="C64" s="19"/>
      <c r="D64" s="20"/>
      <c r="E64" s="20"/>
      <c r="F64" s="20"/>
      <c r="G64" s="18"/>
      <c r="H64" s="21">
        <f>H27*1.25</f>
        <v>35.24986524587446</v>
      </c>
      <c r="I64" s="18">
        <v>25</v>
      </c>
      <c r="J64" s="18" t="s">
        <v>3</v>
      </c>
      <c r="S64" s="4"/>
      <c r="AB64" s="24">
        <f>H14*AC64%</f>
        <v>1092.3120000000001</v>
      </c>
      <c r="AC64" s="23">
        <v>65</v>
      </c>
      <c r="AD64" s="32">
        <v>54</v>
      </c>
    </row>
    <row r="65" spans="1:30" ht="15">
      <c r="A65" s="18" t="s">
        <v>19</v>
      </c>
      <c r="B65" s="18"/>
      <c r="C65" s="19"/>
      <c r="D65" s="20"/>
      <c r="E65" s="20"/>
      <c r="F65" s="20"/>
      <c r="G65" s="18"/>
      <c r="H65" s="21">
        <f>H27*1.5</f>
        <v>42.29983829504935</v>
      </c>
      <c r="I65" s="18">
        <v>50</v>
      </c>
      <c r="J65" s="18" t="s">
        <v>3</v>
      </c>
      <c r="S65" s="4"/>
      <c r="AB65" s="24">
        <f>H14*AC65%</f>
        <v>1008.288</v>
      </c>
      <c r="AC65" s="23">
        <v>60</v>
      </c>
      <c r="AD65" s="32">
        <v>67</v>
      </c>
    </row>
    <row r="66" spans="1:30" ht="15">
      <c r="A66" s="18" t="s">
        <v>20</v>
      </c>
      <c r="B66" s="18"/>
      <c r="C66" s="19"/>
      <c r="D66" s="20"/>
      <c r="E66" s="20"/>
      <c r="F66" s="20"/>
      <c r="G66" s="18"/>
      <c r="H66" s="21">
        <f>H27*1.75</f>
        <v>49.349811344224236</v>
      </c>
      <c r="I66" s="18">
        <v>75</v>
      </c>
      <c r="J66" s="18" t="s">
        <v>3</v>
      </c>
      <c r="S66" s="4"/>
      <c r="AB66" s="24">
        <f>H14*AC66%</f>
        <v>924.2640000000001</v>
      </c>
      <c r="AC66" s="23">
        <v>55</v>
      </c>
      <c r="AD66" s="32">
        <v>82</v>
      </c>
    </row>
    <row r="67" spans="1:30" ht="15">
      <c r="A67" s="18" t="s">
        <v>21</v>
      </c>
      <c r="B67" s="18"/>
      <c r="C67" s="19"/>
      <c r="D67" s="20"/>
      <c r="E67" s="20"/>
      <c r="F67" s="20"/>
      <c r="G67" s="18"/>
      <c r="H67" s="21">
        <f>H27*1.5</f>
        <v>42.29983829504935</v>
      </c>
      <c r="I67" s="22">
        <v>50</v>
      </c>
      <c r="J67" s="18" t="s">
        <v>3</v>
      </c>
      <c r="S67" s="4"/>
      <c r="AB67" s="25">
        <f>H14*AC67%</f>
        <v>840.24</v>
      </c>
      <c r="AC67" s="23">
        <v>50</v>
      </c>
      <c r="AD67" s="33">
        <v>100</v>
      </c>
    </row>
    <row r="68" spans="1:10" ht="15">
      <c r="A68" s="18" t="s">
        <v>22</v>
      </c>
      <c r="B68" s="18"/>
      <c r="C68" s="19"/>
      <c r="D68" s="20"/>
      <c r="E68" s="20"/>
      <c r="F68" s="20"/>
      <c r="G68" s="18"/>
      <c r="H68" s="21">
        <f>H27*1.75</f>
        <v>49.349811344224236</v>
      </c>
      <c r="I68" s="18">
        <v>75</v>
      </c>
      <c r="J68" s="18" t="s">
        <v>3</v>
      </c>
    </row>
    <row r="69" spans="1:10" ht="15">
      <c r="A69" s="18" t="s">
        <v>23</v>
      </c>
      <c r="B69" s="18"/>
      <c r="C69" s="19"/>
      <c r="D69" s="20"/>
      <c r="E69" s="20"/>
      <c r="F69" s="20"/>
      <c r="G69" s="18"/>
      <c r="H69" s="21">
        <f>H27*2</f>
        <v>56.39978439339913</v>
      </c>
      <c r="I69" s="18">
        <v>100</v>
      </c>
      <c r="J69" s="18" t="s">
        <v>3</v>
      </c>
    </row>
  </sheetData>
  <sheetProtection algorithmName="SHA-512" hashValue="DDA1gk3QQfp2w4jAgyc37r+FnR6HFHAh1ds453WVBsx/sFGuQEhhvHc53DsREokge+FaYOxiIofXkAD4ETJOjA==" saltValue="egXgyo8uG/gPbZwJLvGGlw==" spinCount="100000" sheet="1" objects="1" scenarios="1"/>
  <mergeCells count="1">
    <mergeCell ref="AB57:AC5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A742EFEF2F46BC6E72EBD234C038" ma:contentTypeVersion="8" ma:contentTypeDescription="Een nieuw document maken." ma:contentTypeScope="" ma:versionID="cfbd0c9348f315663b457531748cf71e">
  <xsd:schema xmlns:xsd="http://www.w3.org/2001/XMLSchema" xmlns:xs="http://www.w3.org/2001/XMLSchema" xmlns:p="http://schemas.microsoft.com/office/2006/metadata/properties" xmlns:ns3="2380c3fb-5fab-4b09-88f4-a4845cf9acc5" targetNamespace="http://schemas.microsoft.com/office/2006/metadata/properties" ma:root="true" ma:fieldsID="8b5ece425edd96da021754385f5eb58e" ns3:_="">
    <xsd:import namespace="2380c3fb-5fab-4b09-88f4-a4845cf9ac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0c3fb-5fab-4b09-88f4-a4845cf9a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D83D2-5400-460D-834D-D2B23CF05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0c3fb-5fab-4b09-88f4-a4845cf9a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83E540-7F53-4059-97CA-B37C67EDFF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3514A0-0857-48B9-83B7-89634BE641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Caspar de Kiefte</dc:creator>
  <cp:keywords/>
  <dc:description/>
  <cp:lastModifiedBy>Caspar de Kiefte</cp:lastModifiedBy>
  <cp:lastPrinted>2019-11-26T09:04:38Z</cp:lastPrinted>
  <dcterms:created xsi:type="dcterms:W3CDTF">2019-11-26T09:02:27Z</dcterms:created>
  <dcterms:modified xsi:type="dcterms:W3CDTF">2019-12-20T15:47:52Z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0x01010036ECA742EFEF2F46BC6E72EBD234C038</vt:lpwstr>
  </property>
</Properties>
</file>